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765" windowWidth="18480" windowHeight="9120" activeTab="5"/>
  </bookViews>
  <sheets>
    <sheet name="Heildarjöfnuður" sheetId="7" r:id="rId1"/>
    <sheet name="Frumjöfnuður" sheetId="8" r:id="rId2"/>
    <sheet name="2013" sheetId="6" r:id="rId3"/>
    <sheet name="Endurgreiðsluferill" sheetId="9" r:id="rId4"/>
    <sheet name="Gögn1" sheetId="1" r:id="rId5"/>
    <sheet name="Gögn2" sheetId="10" r:id="rId6"/>
  </sheets>
  <calcPr calcId="145621"/>
</workbook>
</file>

<file path=xl/calcChain.xml><?xml version="1.0" encoding="utf-8"?>
<calcChain xmlns="http://schemas.openxmlformats.org/spreadsheetml/2006/main">
  <c r="C17" i="10" l="1"/>
  <c r="D17" i="10" s="1"/>
  <c r="E17" i="10" s="1"/>
  <c r="F17" i="10" s="1"/>
  <c r="G17" i="10" s="1"/>
  <c r="H17" i="10" s="1"/>
  <c r="G13" i="10"/>
  <c r="H13" i="10" s="1"/>
  <c r="I13" i="10" s="1"/>
  <c r="J13" i="10" s="1"/>
  <c r="K13" i="10" s="1"/>
  <c r="L13" i="10" s="1"/>
  <c r="M13" i="10" s="1"/>
  <c r="N13" i="10" s="1"/>
  <c r="O13" i="10" s="1"/>
  <c r="P13" i="10" s="1"/>
  <c r="E13" i="10"/>
  <c r="D13" i="10"/>
  <c r="C13" i="10"/>
  <c r="P12" i="10"/>
  <c r="O12" i="10"/>
  <c r="N12" i="10"/>
  <c r="L12" i="10"/>
  <c r="K12" i="10"/>
  <c r="J12" i="10"/>
  <c r="I12" i="10"/>
  <c r="H12" i="10"/>
  <c r="G12" i="10"/>
  <c r="F12" i="10"/>
  <c r="E12" i="10"/>
  <c r="D12" i="10"/>
  <c r="C12" i="10"/>
  <c r="M9" i="10"/>
  <c r="M12" i="10" s="1"/>
  <c r="C3" i="10"/>
  <c r="D3" i="10" s="1"/>
  <c r="E3" i="10" s="1"/>
  <c r="F3" i="10" s="1"/>
  <c r="G3" i="10" s="1"/>
  <c r="H3" i="10" s="1"/>
  <c r="I3" i="10" s="1"/>
  <c r="J3" i="10" s="1"/>
  <c r="K3" i="10" s="1"/>
  <c r="L3" i="10" s="1"/>
  <c r="M3" i="10" s="1"/>
  <c r="N3" i="10" s="1"/>
  <c r="O3" i="10" s="1"/>
  <c r="P3" i="10" s="1"/>
  <c r="G13" i="1" l="1"/>
  <c r="F13" i="1"/>
  <c r="E13" i="1"/>
  <c r="D13" i="1"/>
  <c r="C13" i="1"/>
  <c r="B13" i="1"/>
  <c r="G9" i="1"/>
  <c r="F9" i="1"/>
  <c r="E9" i="1"/>
  <c r="D9" i="1"/>
  <c r="C9" i="1"/>
  <c r="B9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<sst xmlns="http://schemas.openxmlformats.org/spreadsheetml/2006/main" count="37" uniqueCount="33">
  <si>
    <t>Heildartekjur</t>
  </si>
  <si>
    <t>Heildargjöld</t>
  </si>
  <si>
    <t>Tekjujöfnuður</t>
  </si>
  <si>
    <t>Fjármagnstekjur</t>
  </si>
  <si>
    <t>Fjármagnsgjöld</t>
  </si>
  <si>
    <t>Fjármagnsjöfnuður</t>
  </si>
  <si>
    <t>Frumtekjur</t>
  </si>
  <si>
    <t>Frumgjöld</t>
  </si>
  <si>
    <t>Frumjöfnuður</t>
  </si>
  <si>
    <t>Úr skýrslu um áætlun í ríkisfjármálum 2009-2013</t>
  </si>
  <si>
    <t>Heildarjöfnuður áætlun 2009</t>
  </si>
  <si>
    <t>Frumjöfnuður áætlun 2009</t>
  </si>
  <si>
    <t>Fjárlög 2013</t>
  </si>
  <si>
    <t>Herðubr.</t>
  </si>
  <si>
    <t>Frumjöfnuður 2013</t>
  </si>
  <si>
    <t>Heildarjöfnuður 2013</t>
  </si>
  <si>
    <t>Herðubreiðaskýrsla</t>
  </si>
  <si>
    <t>í milljónum króna</t>
  </si>
  <si>
    <t>Fyrirtæki með ríkisábyrgð</t>
  </si>
  <si>
    <t>Sveitarfélög og lánasjóður sveitarfélaga ohf.</t>
  </si>
  <si>
    <t>Fyrirtæki sveitarfélaga</t>
  </si>
  <si>
    <t>Aðrir aðilar (án actavis og DMB's winding up)</t>
  </si>
  <si>
    <t>Skuldir innlendra aðila í erlendum gjaldmiðlum við föllnu bankana</t>
  </si>
  <si>
    <t>Gjaldeyrisforðalán</t>
  </si>
  <si>
    <t>Lán samstarfsþjóða</t>
  </si>
  <si>
    <t>Önnur erlend lán</t>
  </si>
  <si>
    <t>GDP</t>
  </si>
  <si>
    <t>viðskiptajöfnuður</t>
  </si>
  <si>
    <t>Áætlun 2009</t>
  </si>
  <si>
    <t>Gjaldeyrisforði</t>
  </si>
  <si>
    <t>Endurgreiðslur erlendra lána</t>
  </si>
  <si>
    <t>Viðskiptajöfnuður</t>
  </si>
  <si>
    <t>Ríkisreikningur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</si>
</sst>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57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0" xfId="0" applyFill="1" applyBorder="1"/>
    <xf numFmtId="0" fontId="0" fillId="0" borderId="5" xfId="0" applyFill="1" applyBorder="1"/>
    <xf numFmtId="0" fontId="1" fillId="0" borderId="6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0" borderId="4" xfId="0" applyFont="1" applyFill="1" applyBorder="1"/>
    <xf numFmtId="0" fontId="1" fillId="0" borderId="0" xfId="0" applyFont="1" applyFill="1" applyBorder="1"/>
    <xf numFmtId="0" fontId="1" fillId="0" borderId="5" xfId="0" applyFont="1" applyFill="1" applyBorder="1"/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3" fillId="3" borderId="0" xfId="0" applyFont="1" applyFill="1"/>
    <xf numFmtId="0" fontId="0" fillId="3" borderId="0" xfId="0" applyFill="1"/>
    <xf numFmtId="0" fontId="1" fillId="3" borderId="0" xfId="0" applyFont="1" applyFill="1" applyAlignment="1">
      <alignment wrapText="1"/>
    </xf>
    <xf numFmtId="3" fontId="0" fillId="3" borderId="0" xfId="0" applyNumberFormat="1" applyFill="1" applyAlignment="1">
      <alignment horizontal="right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right"/>
    </xf>
    <xf numFmtId="3" fontId="0" fillId="4" borderId="0" xfId="0" applyNumberFormat="1" applyFill="1" applyAlignment="1">
      <alignment wrapText="1"/>
    </xf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right"/>
    </xf>
    <xf numFmtId="3" fontId="0" fillId="4" borderId="0" xfId="1" applyNumberFormat="1" applyFont="1" applyFill="1" applyAlignment="1">
      <alignment horizontal="right"/>
    </xf>
    <xf numFmtId="3" fontId="1" fillId="4" borderId="0" xfId="0" applyNumberFormat="1" applyFont="1" applyFill="1" applyAlignment="1">
      <alignment horizontal="right"/>
    </xf>
    <xf numFmtId="0" fontId="1" fillId="3" borderId="7" xfId="0" applyFont="1" applyFill="1" applyBorder="1"/>
    <xf numFmtId="3" fontId="1" fillId="3" borderId="7" xfId="0" applyNumberFormat="1" applyFont="1" applyFill="1" applyBorder="1"/>
    <xf numFmtId="3" fontId="0" fillId="3" borderId="0" xfId="0" applyNumberFormat="1" applyFill="1"/>
    <xf numFmtId="164" fontId="0" fillId="3" borderId="0" xfId="1" applyNumberFormat="1" applyFont="1" applyFill="1"/>
    <xf numFmtId="10" fontId="0" fillId="3" borderId="0" xfId="0" applyNumberFormat="1" applyFill="1"/>
    <xf numFmtId="9" fontId="0" fillId="3" borderId="0" xfId="0" applyNumberFormat="1" applyFill="1"/>
    <xf numFmtId="0" fontId="4" fillId="3" borderId="0" xfId="2" applyFill="1"/>
    <xf numFmtId="9" fontId="0" fillId="3" borderId="0" xfId="1" applyFont="1" applyFill="1"/>
    <xf numFmtId="164" fontId="0" fillId="3" borderId="0" xfId="0" applyNumberFormat="1" applyFill="1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" fillId="0" borderId="4" xfId="0" applyFont="1" applyBorder="1"/>
    <xf numFmtId="0" fontId="1" fillId="0" borderId="0" xfId="0" applyFont="1" applyBorder="1"/>
    <xf numFmtId="0" fontId="0" fillId="0" borderId="21" xfId="0" applyBorder="1"/>
    <xf numFmtId="0" fontId="0" fillId="0" borderId="22" xfId="0" applyBorder="1"/>
    <xf numFmtId="0" fontId="0" fillId="0" borderId="23" xfId="0" applyBorder="1"/>
  </cellXfs>
  <cellStyles count="4">
    <cellStyle name="Hyperlink" xfId="2" builtinId="8"/>
    <cellStyle name="Normal" xfId="0" builtinId="0"/>
    <cellStyle name="Normal 8 2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3.xml"/><Relationship Id="rId7" Type="http://schemas.openxmlformats.org/officeDocument/2006/relationships/theme" Target="theme/theme1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5" Type="http://schemas.openxmlformats.org/officeDocument/2006/relationships/worksheet" Target="worksheets/sheet1.xml"/><Relationship Id="rId10" Type="http://schemas.openxmlformats.org/officeDocument/2006/relationships/calcChain" Target="calcChain.xml"/><Relationship Id="rId4" Type="http://schemas.openxmlformats.org/officeDocument/2006/relationships/chartsheet" Target="chart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20070772527067"/>
          <c:y val="0.16397251903679894"/>
          <c:w val="0.70582644837548791"/>
          <c:h val="0.697101167270411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Gögn1!$B$16</c:f>
              <c:strCache>
                <c:ptCount val="1"/>
                <c:pt idx="0">
                  <c:v>Heildarjöfnuður áætlun 2009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Gögn1!$A$17:$A$23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Gögn1!$B$17:$B$23</c:f>
              <c:numCache>
                <c:formatCode>General</c:formatCode>
                <c:ptCount val="7"/>
                <c:pt idx="0">
                  <c:v>-177.59999999999997</c:v>
                </c:pt>
                <c:pt idx="1">
                  <c:v>-111.5</c:v>
                </c:pt>
                <c:pt idx="2">
                  <c:v>-52.5</c:v>
                </c:pt>
                <c:pt idx="3">
                  <c:v>-5.1000000000000227</c:v>
                </c:pt>
                <c:pt idx="4">
                  <c:v>50.1</c:v>
                </c:pt>
              </c:numCache>
            </c:numRef>
          </c:val>
        </c:ser>
        <c:ser>
          <c:idx val="1"/>
          <c:order val="1"/>
          <c:tx>
            <c:strRef>
              <c:f>Gögn1!$C$16</c:f>
              <c:strCache>
                <c:ptCount val="1"/>
                <c:pt idx="0">
                  <c:v>Ríkisreikningur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Gögn1!$A$17:$A$23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Gögn1!$C$17:$C$23</c:f>
              <c:numCache>
                <c:formatCode>General</c:formatCode>
                <c:ptCount val="7"/>
                <c:pt idx="0">
                  <c:v>-139.30000000000001</c:v>
                </c:pt>
                <c:pt idx="1">
                  <c:v>-123.3</c:v>
                </c:pt>
                <c:pt idx="2">
                  <c:v>-89.4</c:v>
                </c:pt>
              </c:numCache>
            </c:numRef>
          </c:val>
        </c:ser>
        <c:ser>
          <c:idx val="2"/>
          <c:order val="2"/>
          <c:tx>
            <c:strRef>
              <c:f>Gögn1!$D$16</c:f>
              <c:strCache>
                <c:ptCount val="1"/>
                <c:pt idx="0">
                  <c:v>Fjárlög 2013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numRef>
              <c:f>Gögn1!$A$17:$A$23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Gögn1!$D$17:$D$23</c:f>
              <c:numCache>
                <c:formatCode>General</c:formatCode>
                <c:ptCount val="7"/>
                <c:pt idx="3">
                  <c:v>-25.8</c:v>
                </c:pt>
                <c:pt idx="4">
                  <c:v>-2.8</c:v>
                </c:pt>
                <c:pt idx="5">
                  <c:v>17.8</c:v>
                </c:pt>
                <c:pt idx="6">
                  <c:v>37.799999999999997</c:v>
                </c:pt>
              </c:numCache>
            </c:numRef>
          </c:val>
        </c:ser>
        <c:ser>
          <c:idx val="3"/>
          <c:order val="3"/>
          <c:tx>
            <c:strRef>
              <c:f>Gögn1!$E$16</c:f>
              <c:strCache>
                <c:ptCount val="1"/>
                <c:pt idx="0">
                  <c:v>Herðubreiðaskýrsla</c:v>
                </c:pt>
              </c:strCache>
            </c:strRef>
          </c:tx>
          <c:invertIfNegative val="0"/>
          <c:cat>
            <c:numRef>
              <c:f>Gögn1!$A$17:$A$23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Gögn1!$E$17:$E$23</c:f>
              <c:numCache>
                <c:formatCode>General</c:formatCode>
                <c:ptCount val="7"/>
                <c:pt idx="2">
                  <c:v>-42.1</c:v>
                </c:pt>
                <c:pt idx="3">
                  <c:v>-17.7</c:v>
                </c:pt>
                <c:pt idx="4">
                  <c:v>-1.3</c:v>
                </c:pt>
                <c:pt idx="5">
                  <c:v>17.399999999999999</c:v>
                </c:pt>
                <c:pt idx="6">
                  <c:v>31.9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571520"/>
        <c:axId val="40270592"/>
      </c:barChart>
      <c:catAx>
        <c:axId val="102571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1900">
                <a:latin typeface="Myriad Pro" pitchFamily="34" charset="0"/>
              </a:defRPr>
            </a:pPr>
            <a:endParaRPr lang="is-IS"/>
          </a:p>
        </c:txPr>
        <c:crossAx val="40270592"/>
        <c:crosses val="autoZero"/>
        <c:auto val="1"/>
        <c:lblAlgn val="ctr"/>
        <c:lblOffset val="100"/>
        <c:noMultiLvlLbl val="0"/>
      </c:catAx>
      <c:valAx>
        <c:axId val="40270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900">
                <a:latin typeface="Myriad Pro" pitchFamily="34" charset="0"/>
              </a:defRPr>
            </a:pPr>
            <a:endParaRPr lang="is-IS"/>
          </a:p>
        </c:txPr>
        <c:crossAx val="10257152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18969000292952559"/>
          <c:y val="9.2741019663114307E-2"/>
          <c:w val="0.40061788505435092"/>
          <c:h val="0.23332868787341035"/>
        </c:manualLayout>
      </c:layout>
      <c:overlay val="0"/>
      <c:txPr>
        <a:bodyPr/>
        <a:lstStyle/>
        <a:p>
          <a:pPr>
            <a:defRPr sz="1900">
              <a:latin typeface="Myriad Pro" pitchFamily="34" charset="0"/>
            </a:defRPr>
          </a:pPr>
          <a:endParaRPr lang="is-I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s-I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45260967158434"/>
          <c:y val="0.14863054983319562"/>
          <c:w val="0.76122577506711819"/>
          <c:h val="0.732047233169863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Gögn1!$B$26</c:f>
              <c:strCache>
                <c:ptCount val="1"/>
                <c:pt idx="0">
                  <c:v>Frumjöfnuður áætlun 2009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Gögn1!$A$27:$A$33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Gögn1!$B$27:$B$33</c:f>
              <c:numCache>
                <c:formatCode>General</c:formatCode>
                <c:ptCount val="7"/>
                <c:pt idx="0">
                  <c:v>-116.60000000000002</c:v>
                </c:pt>
                <c:pt idx="1">
                  <c:v>-41.900000000000034</c:v>
                </c:pt>
                <c:pt idx="2">
                  <c:v>27.5</c:v>
                </c:pt>
                <c:pt idx="3">
                  <c:v>83.7</c:v>
                </c:pt>
                <c:pt idx="4">
                  <c:v>123.29999999999995</c:v>
                </c:pt>
              </c:numCache>
            </c:numRef>
          </c:val>
        </c:ser>
        <c:ser>
          <c:idx val="1"/>
          <c:order val="1"/>
          <c:tx>
            <c:strRef>
              <c:f>Gögn1!$C$26</c:f>
              <c:strCache>
                <c:ptCount val="1"/>
                <c:pt idx="0">
                  <c:v>Ríkisreikningur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Gögn1!$A$27:$A$33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Gögn1!$C$27:$C$33</c:f>
              <c:numCache>
                <c:formatCode>General</c:formatCode>
                <c:ptCount val="7"/>
                <c:pt idx="0">
                  <c:v>-99</c:v>
                </c:pt>
                <c:pt idx="1">
                  <c:v>-84.4</c:v>
                </c:pt>
                <c:pt idx="2">
                  <c:v>-43.2</c:v>
                </c:pt>
              </c:numCache>
            </c:numRef>
          </c:val>
        </c:ser>
        <c:ser>
          <c:idx val="2"/>
          <c:order val="2"/>
          <c:tx>
            <c:strRef>
              <c:f>Gögn1!$D$26</c:f>
              <c:strCache>
                <c:ptCount val="1"/>
                <c:pt idx="0">
                  <c:v>Fjárlög 2013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numRef>
              <c:f>Gögn1!$A$27:$A$33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Gögn1!$D$27:$D$33</c:f>
              <c:numCache>
                <c:formatCode>General</c:formatCode>
                <c:ptCount val="7"/>
                <c:pt idx="3">
                  <c:v>31.8</c:v>
                </c:pt>
                <c:pt idx="4">
                  <c:v>60.4</c:v>
                </c:pt>
                <c:pt idx="5">
                  <c:v>82.9</c:v>
                </c:pt>
                <c:pt idx="6">
                  <c:v>104.4</c:v>
                </c:pt>
              </c:numCache>
            </c:numRef>
          </c:val>
        </c:ser>
        <c:ser>
          <c:idx val="3"/>
          <c:order val="3"/>
          <c:tx>
            <c:strRef>
              <c:f>Gögn1!$E$26</c:f>
              <c:strCache>
                <c:ptCount val="1"/>
                <c:pt idx="0">
                  <c:v>Herðubreiðaskýrsla</c:v>
                </c:pt>
              </c:strCache>
            </c:strRef>
          </c:tx>
          <c:invertIfNegative val="0"/>
          <c:cat>
            <c:numRef>
              <c:f>Gögn1!$A$27:$A$33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Gögn1!$E$27:$E$33</c:f>
              <c:numCache>
                <c:formatCode>General</c:formatCode>
                <c:ptCount val="7"/>
                <c:pt idx="2">
                  <c:v>3.7</c:v>
                </c:pt>
                <c:pt idx="3">
                  <c:v>39.6</c:v>
                </c:pt>
                <c:pt idx="4">
                  <c:v>57.5</c:v>
                </c:pt>
                <c:pt idx="5">
                  <c:v>77.7</c:v>
                </c:pt>
                <c:pt idx="6">
                  <c:v>95.2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86304"/>
        <c:axId val="43101568"/>
      </c:barChart>
      <c:catAx>
        <c:axId val="81186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1900">
                <a:latin typeface="Myriad Pro" pitchFamily="34" charset="0"/>
              </a:defRPr>
            </a:pPr>
            <a:endParaRPr lang="is-IS"/>
          </a:p>
        </c:txPr>
        <c:crossAx val="43101568"/>
        <c:crosses val="autoZero"/>
        <c:auto val="1"/>
        <c:lblAlgn val="ctr"/>
        <c:lblOffset val="100"/>
        <c:noMultiLvlLbl val="0"/>
      </c:catAx>
      <c:valAx>
        <c:axId val="43101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900">
                <a:latin typeface="Myriad Pro" pitchFamily="34" charset="0"/>
              </a:defRPr>
            </a:pPr>
            <a:endParaRPr lang="is-IS"/>
          </a:p>
        </c:txPr>
        <c:crossAx val="8118630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15521291406772281"/>
          <c:y val="0.14652287953472079"/>
          <c:w val="0.32632362275477772"/>
          <c:h val="0.25359454098397938"/>
        </c:manualLayout>
      </c:layout>
      <c:overlay val="0"/>
      <c:txPr>
        <a:bodyPr/>
        <a:lstStyle/>
        <a:p>
          <a:pPr>
            <a:defRPr sz="1900">
              <a:latin typeface="Myriad Pro" pitchFamily="34" charset="0"/>
            </a:defRPr>
          </a:pPr>
          <a:endParaRPr lang="is-I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s-I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81386646271162"/>
          <c:y val="0.15844472510480986"/>
          <c:w val="0.80343832164667606"/>
          <c:h val="0.691470470194676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Gögn1!$B$36</c:f>
              <c:strCache>
                <c:ptCount val="1"/>
                <c:pt idx="0">
                  <c:v>Áætlun 2009</c:v>
                </c:pt>
              </c:strCache>
            </c:strRef>
          </c:tx>
          <c:invertIfNegative val="0"/>
          <c:cat>
            <c:strRef>
              <c:f>Gögn1!$A$37:$A$38</c:f>
              <c:strCache>
                <c:ptCount val="2"/>
                <c:pt idx="0">
                  <c:v>Frumjöfnuður 2013</c:v>
                </c:pt>
                <c:pt idx="1">
                  <c:v>Heildarjöfnuður 2013</c:v>
                </c:pt>
              </c:strCache>
            </c:strRef>
          </c:cat>
          <c:val>
            <c:numRef>
              <c:f>Gögn1!$B$37:$B$38</c:f>
              <c:numCache>
                <c:formatCode>General</c:formatCode>
                <c:ptCount val="2"/>
                <c:pt idx="0">
                  <c:v>123.3</c:v>
                </c:pt>
                <c:pt idx="1">
                  <c:v>50.2</c:v>
                </c:pt>
              </c:numCache>
            </c:numRef>
          </c:val>
        </c:ser>
        <c:ser>
          <c:idx val="1"/>
          <c:order val="1"/>
          <c:tx>
            <c:v>Herðubreið</c:v>
          </c:tx>
          <c:invertIfNegative val="0"/>
          <c:cat>
            <c:strRef>
              <c:f>Gögn1!$A$37:$A$38</c:f>
              <c:strCache>
                <c:ptCount val="2"/>
                <c:pt idx="0">
                  <c:v>Frumjöfnuður 2013</c:v>
                </c:pt>
                <c:pt idx="1">
                  <c:v>Heildarjöfnuður 2013</c:v>
                </c:pt>
              </c:strCache>
            </c:strRef>
          </c:cat>
          <c:val>
            <c:numRef>
              <c:f>Gögn1!$C$37:$C$38</c:f>
              <c:numCache>
                <c:formatCode>General</c:formatCode>
                <c:ptCount val="2"/>
                <c:pt idx="0">
                  <c:v>57.5</c:v>
                </c:pt>
                <c:pt idx="1">
                  <c:v>-1.3</c:v>
                </c:pt>
              </c:numCache>
            </c:numRef>
          </c:val>
        </c:ser>
        <c:ser>
          <c:idx val="2"/>
          <c:order val="2"/>
          <c:tx>
            <c:strRef>
              <c:f>Gögn1!$D$36</c:f>
              <c:strCache>
                <c:ptCount val="1"/>
                <c:pt idx="0">
                  <c:v>Fjárlög 2013</c:v>
                </c:pt>
              </c:strCache>
            </c:strRef>
          </c:tx>
          <c:invertIfNegative val="0"/>
          <c:cat>
            <c:strRef>
              <c:f>Gögn1!$A$37:$A$38</c:f>
              <c:strCache>
                <c:ptCount val="2"/>
                <c:pt idx="0">
                  <c:v>Frumjöfnuður 2013</c:v>
                </c:pt>
                <c:pt idx="1">
                  <c:v>Heildarjöfnuður 2013</c:v>
                </c:pt>
              </c:strCache>
            </c:strRef>
          </c:cat>
          <c:val>
            <c:numRef>
              <c:f>Gögn1!$D$37:$D$38</c:f>
              <c:numCache>
                <c:formatCode>General</c:formatCode>
                <c:ptCount val="2"/>
                <c:pt idx="0">
                  <c:v>60.4</c:v>
                </c:pt>
                <c:pt idx="1">
                  <c:v>-2.8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35328"/>
        <c:axId val="43103872"/>
      </c:barChart>
      <c:catAx>
        <c:axId val="8163532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900">
                <a:latin typeface="Myriad Pro" pitchFamily="34" charset="0"/>
              </a:defRPr>
            </a:pPr>
            <a:endParaRPr lang="is-IS"/>
          </a:p>
        </c:txPr>
        <c:crossAx val="43103872"/>
        <c:crosses val="autoZero"/>
        <c:auto val="1"/>
        <c:lblAlgn val="ctr"/>
        <c:lblOffset val="100"/>
        <c:noMultiLvlLbl val="0"/>
      </c:catAx>
      <c:valAx>
        <c:axId val="43103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900">
                <a:latin typeface="Myriad Pro" pitchFamily="34" charset="0"/>
              </a:defRPr>
            </a:pPr>
            <a:endParaRPr lang="is-IS"/>
          </a:p>
        </c:txPr>
        <c:crossAx val="8163532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56157274808386171"/>
          <c:y val="0.21297516034996947"/>
          <c:w val="0.21842658731289616"/>
          <c:h val="0.25823249514548879"/>
        </c:manualLayout>
      </c:layout>
      <c:overlay val="0"/>
      <c:txPr>
        <a:bodyPr/>
        <a:lstStyle/>
        <a:p>
          <a:pPr>
            <a:defRPr sz="1900">
              <a:latin typeface="Myriad Pro" pitchFamily="34" charset="0"/>
            </a:defRPr>
          </a:pPr>
          <a:endParaRPr lang="is-I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s-I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23591787493415"/>
          <c:y val="0.12407489735179326"/>
          <c:w val="0.81312556631232902"/>
          <c:h val="0.775738343714871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Gögn2!$A$3</c:f>
              <c:strCache>
                <c:ptCount val="1"/>
                <c:pt idx="0">
                  <c:v>Gjaldeyrisforði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accent1"/>
              </a:solidFill>
            </a:ln>
          </c:spPr>
          <c:invertIfNegative val="0"/>
          <c:cat>
            <c:numRef>
              <c:f>Gögn2!$B$2:$P$2</c:f>
              <c:numCache>
                <c:formatCode>General</c:formatCode>
                <c:ptCount val="1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</c:numCache>
            </c:numRef>
          </c:cat>
          <c:val>
            <c:numRef>
              <c:f>Gögn2!$B$3:$P$3</c:f>
              <c:numCache>
                <c:formatCode>#,##0</c:formatCode>
                <c:ptCount val="15"/>
                <c:pt idx="0">
                  <c:v>1049408</c:v>
                </c:pt>
                <c:pt idx="1">
                  <c:v>897307.47823999997</c:v>
                </c:pt>
                <c:pt idx="2">
                  <c:v>757637.40763138072</c:v>
                </c:pt>
                <c:pt idx="3">
                  <c:v>507684.18384070718</c:v>
                </c:pt>
                <c:pt idx="4">
                  <c:v>300593.58688897756</c:v>
                </c:pt>
                <c:pt idx="5">
                  <c:v>-19006.814548958442</c:v>
                </c:pt>
                <c:pt idx="6">
                  <c:v>-42192.478548958446</c:v>
                </c:pt>
                <c:pt idx="7">
                  <c:v>-65378.142548958444</c:v>
                </c:pt>
                <c:pt idx="8">
                  <c:v>-120096.57021617604</c:v>
                </c:pt>
                <c:pt idx="9">
                  <c:v>-172918.97961200963</c:v>
                </c:pt>
                <c:pt idx="10">
                  <c:v>-225741.38488804962</c:v>
                </c:pt>
                <c:pt idx="11">
                  <c:v>-370798.74988441286</c:v>
                </c:pt>
                <c:pt idx="12">
                  <c:v>-393984.41388441285</c:v>
                </c:pt>
                <c:pt idx="13">
                  <c:v>-417170.07788441284</c:v>
                </c:pt>
                <c:pt idx="14">
                  <c:v>-438762.90988441283</c:v>
                </c:pt>
              </c:numCache>
            </c:numRef>
          </c:val>
        </c:ser>
        <c:ser>
          <c:idx val="1"/>
          <c:order val="1"/>
          <c:tx>
            <c:strRef>
              <c:f>Gögn2!$A$12</c:f>
              <c:strCache>
                <c:ptCount val="1"/>
                <c:pt idx="0">
                  <c:v>Endurgreiðslur erlendra lána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Gögn2!$B$2:$P$2</c:f>
              <c:numCache>
                <c:formatCode>General</c:formatCode>
                <c:ptCount val="1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</c:numCache>
            </c:numRef>
          </c:cat>
          <c:val>
            <c:numRef>
              <c:f>Gögn2!$B$12:$P$12</c:f>
              <c:numCache>
                <c:formatCode>#,##0</c:formatCode>
                <c:ptCount val="15"/>
                <c:pt idx="1">
                  <c:v>-155586.52176</c:v>
                </c:pt>
                <c:pt idx="2">
                  <c:v>-123209.07060861921</c:v>
                </c:pt>
                <c:pt idx="3">
                  <c:v>-209192.2237906736</c:v>
                </c:pt>
                <c:pt idx="4">
                  <c:v>-187090.59695172962</c:v>
                </c:pt>
                <c:pt idx="5">
                  <c:v>-299600.401437936</c:v>
                </c:pt>
                <c:pt idx="6">
                  <c:v>-3185.6639999999993</c:v>
                </c:pt>
                <c:pt idx="7">
                  <c:v>-3185.6639999999993</c:v>
                </c:pt>
                <c:pt idx="8">
                  <c:v>-34718.427667217606</c:v>
                </c:pt>
                <c:pt idx="9">
                  <c:v>-32822.409395833594</c:v>
                </c:pt>
                <c:pt idx="10">
                  <c:v>-32822.405276039994</c:v>
                </c:pt>
                <c:pt idx="11">
                  <c:v>-125057.36499636321</c:v>
                </c:pt>
                <c:pt idx="12">
                  <c:v>-3185.6639999999993</c:v>
                </c:pt>
                <c:pt idx="13">
                  <c:v>-3185.6639999999993</c:v>
                </c:pt>
                <c:pt idx="14">
                  <c:v>-1592.8319999999997</c:v>
                </c:pt>
              </c:numCache>
            </c:numRef>
          </c:val>
        </c:ser>
        <c:ser>
          <c:idx val="2"/>
          <c:order val="2"/>
          <c:tx>
            <c:strRef>
              <c:f>Gögn2!$A$13</c:f>
              <c:strCache>
                <c:ptCount val="1"/>
                <c:pt idx="0">
                  <c:v>Viðskiptajöfnuður</c:v>
                </c:pt>
              </c:strCache>
            </c:strRef>
          </c:tx>
          <c:invertIfNegative val="0"/>
          <c:cat>
            <c:numRef>
              <c:f>Gögn2!$B$2:$P$2</c:f>
              <c:numCache>
                <c:formatCode>General</c:formatCode>
                <c:ptCount val="1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</c:numCache>
            </c:numRef>
          </c:cat>
          <c:val>
            <c:numRef>
              <c:f>Gögn2!$B$13:$P$13</c:f>
              <c:numCache>
                <c:formatCode>#,##0</c:formatCode>
                <c:ptCount val="15"/>
                <c:pt idx="1">
                  <c:v>3486</c:v>
                </c:pt>
                <c:pt idx="2">
                  <c:v>-16461</c:v>
                </c:pt>
                <c:pt idx="3">
                  <c:v>-40761</c:v>
                </c:pt>
                <c:pt idx="4">
                  <c:v>-20000</c:v>
                </c:pt>
                <c:pt idx="5">
                  <c:v>-20000</c:v>
                </c:pt>
                <c:pt idx="6">
                  <c:v>-20000</c:v>
                </c:pt>
                <c:pt idx="7">
                  <c:v>-20000</c:v>
                </c:pt>
                <c:pt idx="8">
                  <c:v>-20000</c:v>
                </c:pt>
                <c:pt idx="9">
                  <c:v>-20000</c:v>
                </c:pt>
                <c:pt idx="10">
                  <c:v>-20000</c:v>
                </c:pt>
                <c:pt idx="11">
                  <c:v>-20000</c:v>
                </c:pt>
                <c:pt idx="12">
                  <c:v>-20000</c:v>
                </c:pt>
                <c:pt idx="13">
                  <c:v>-20000</c:v>
                </c:pt>
                <c:pt idx="14">
                  <c:v>-20000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634880"/>
        <c:axId val="81346560"/>
      </c:barChart>
      <c:catAx>
        <c:axId val="8063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600" b="1">
                <a:latin typeface="Myriad Pro" pitchFamily="34" charset="0"/>
              </a:defRPr>
            </a:pPr>
            <a:endParaRPr lang="is-IS"/>
          </a:p>
        </c:txPr>
        <c:crossAx val="813465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1346560"/>
        <c:scaling>
          <c:orientation val="minMax"/>
          <c:max val="1100000"/>
          <c:min val="-500000"/>
        </c:scaling>
        <c:delete val="0"/>
        <c:axPos val="l"/>
        <c:numFmt formatCode="#,##0" sourceLinked="1"/>
        <c:majorTickMark val="in"/>
        <c:minorTickMark val="none"/>
        <c:tickLblPos val="nextTo"/>
        <c:txPr>
          <a:bodyPr/>
          <a:lstStyle/>
          <a:p>
            <a:pPr>
              <a:defRPr sz="1600">
                <a:latin typeface="Myriad Pro" pitchFamily="34" charset="0"/>
              </a:defRPr>
            </a:pPr>
            <a:endParaRPr lang="is-IS"/>
          </a:p>
        </c:txPr>
        <c:crossAx val="8063488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41870157125073931"/>
          <c:y val="0.39991919306431301"/>
          <c:w val="0.32713524966808083"/>
          <c:h val="0.17182415066209289"/>
        </c:manualLayout>
      </c:layout>
      <c:overlay val="0"/>
      <c:txPr>
        <a:bodyPr/>
        <a:lstStyle/>
        <a:p>
          <a:pPr>
            <a:defRPr sz="1600">
              <a:latin typeface="Myriad Pro" pitchFamily="34" charset="0"/>
            </a:defRPr>
          </a:pPr>
          <a:endParaRPr lang="is-I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600"/>
      </a:pPr>
      <a:endParaRPr lang="is-I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0.08664</cdr:x>
      <cdr:y>0.06446</cdr:y>
    </cdr:from>
    <cdr:to>
      <cdr:x>0.20096</cdr:x>
      <cdr:y>0.11787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6796" y="392196"/>
          <a:ext cx="1064558" cy="3249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s-IS" sz="1900">
              <a:latin typeface="Myriad Pro" pitchFamily="34" charset="0"/>
            </a:rPr>
            <a:t>ma.kr.</a:t>
          </a:r>
        </a:p>
      </cdr:txBody>
    </cdr:sp>
  </cdr:relSizeAnchor>
  <cdr:relSizeAnchor xmlns:cdr="http://schemas.openxmlformats.org/drawingml/2006/chartDrawing">
    <cdr:from>
      <cdr:x>0.18957</cdr:x>
      <cdr:y>0.83524</cdr:y>
    </cdr:from>
    <cdr:to>
      <cdr:x>0.90373</cdr:x>
      <cdr:y>0.89601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765293" y="5082263"/>
          <a:ext cx="6650325" cy="3697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1900" i="1">
              <a:latin typeface="Myriad Pro" pitchFamily="34" charset="0"/>
            </a:rPr>
            <a:t>Upphæðir eru með óreglulegum liðum og á</a:t>
          </a:r>
          <a:r>
            <a:rPr lang="is-IS" sz="1900" i="1" baseline="0">
              <a:latin typeface="Myriad Pro" pitchFamily="34" charset="0"/>
            </a:rPr>
            <a:t> r</a:t>
          </a:r>
          <a:r>
            <a:rPr lang="is-IS" sz="1900" i="1">
              <a:latin typeface="Myriad Pro" pitchFamily="34" charset="0"/>
            </a:rPr>
            <a:t>ekstrargrunni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3679" cy="606878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0.05963</cdr:x>
      <cdr:y>0.05768</cdr:y>
    </cdr:from>
    <cdr:to>
      <cdr:x>0.18155</cdr:x>
      <cdr:y>0.10314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54192" y="350035"/>
          <a:ext cx="1133086" cy="2758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1900">
              <a:latin typeface="Myriad Pro" pitchFamily="34" charset="0"/>
            </a:rPr>
            <a:t>ma.kr</a:t>
          </a:r>
          <a:r>
            <a:rPr lang="is-IS" sz="1600">
              <a:latin typeface="Myriad Pro" pitchFamily="34" charset="0"/>
            </a:rPr>
            <a:t>.</a:t>
          </a:r>
        </a:p>
      </cdr:txBody>
    </cdr:sp>
  </cdr:relSizeAnchor>
  <cdr:relSizeAnchor xmlns:cdr="http://schemas.openxmlformats.org/drawingml/2006/chartDrawing">
    <cdr:from>
      <cdr:x>0.15654</cdr:x>
      <cdr:y>0.85338</cdr:y>
    </cdr:from>
    <cdr:to>
      <cdr:x>0.84041</cdr:x>
      <cdr:y>0.91415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4832" y="5178981"/>
          <a:ext cx="6355667" cy="368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s-IS" sz="1900" i="1">
              <a:latin typeface="Myriad Pro" pitchFamily="34" charset="0"/>
            </a:rPr>
            <a:t>Upphæðir eru með óreglulegum liðum</a:t>
          </a:r>
          <a:r>
            <a:rPr lang="is-IS" sz="1900" i="1" baseline="0">
              <a:latin typeface="Myriad Pro" pitchFamily="34" charset="0"/>
            </a:rPr>
            <a:t> og á rekstrargrunni</a:t>
          </a:r>
          <a:endParaRPr lang="is-IS" sz="1900" i="1">
            <a:latin typeface="Myriad Pro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8781" cy="607218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0.04517</cdr:x>
      <cdr:y>0.04563</cdr:y>
    </cdr:from>
    <cdr:to>
      <cdr:x>0.18566</cdr:x>
      <cdr:y>0.1353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19999" y="277065"/>
          <a:ext cx="1306386" cy="5444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1900">
              <a:latin typeface="Myriad Pro" pitchFamily="34" charset="0"/>
            </a:rPr>
            <a:t>ma.kr.</a:t>
          </a:r>
        </a:p>
      </cdr:txBody>
    </cdr:sp>
  </cdr:relSizeAnchor>
  <cdr:relSizeAnchor xmlns:cdr="http://schemas.openxmlformats.org/drawingml/2006/chartDrawing">
    <cdr:from>
      <cdr:x>0.13226</cdr:x>
      <cdr:y>0.86181</cdr:y>
    </cdr:from>
    <cdr:to>
      <cdr:x>0.91037</cdr:x>
      <cdr:y>0.92274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229857" y="5233071"/>
          <a:ext cx="7235487" cy="3699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1900" i="1">
              <a:latin typeface="Myriad Pro" pitchFamily="34" charset="0"/>
            </a:rPr>
            <a:t>Upphæðir eru með óreglulegum liðum og á rekstrargrunni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93679" cy="606878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0.03367</cdr:x>
      <cdr:y>0.03138</cdr:y>
    </cdr:from>
    <cdr:to>
      <cdr:x>0.25036</cdr:x>
      <cdr:y>0.07623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2924" y="190464"/>
          <a:ext cx="2013848" cy="272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s-IS" sz="1600">
              <a:latin typeface="Myriad Pro" pitchFamily="34" charset="0"/>
            </a:rPr>
            <a:t>ma.kr.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K26" sqref="K26"/>
    </sheetView>
  </sheetViews>
  <sheetFormatPr defaultRowHeight="15" x14ac:dyDescent="0.25"/>
  <cols>
    <col min="1" max="1" width="19.85546875" customWidth="1"/>
    <col min="2" max="2" width="15.85546875" customWidth="1"/>
    <col min="3" max="3" width="11.5703125" customWidth="1"/>
    <col min="4" max="4" width="11.28515625" customWidth="1"/>
    <col min="5" max="5" width="18" customWidth="1"/>
    <col min="7" max="7" width="12.85546875" customWidth="1"/>
    <col min="10" max="10" width="15.28515625" customWidth="1"/>
    <col min="13" max="13" width="18.140625" customWidth="1"/>
    <col min="14" max="14" width="16.85546875" customWidth="1"/>
  </cols>
  <sheetData>
    <row r="1" spans="1:7" ht="15.75" thickBot="1" x14ac:dyDescent="0.3">
      <c r="A1" t="s">
        <v>9</v>
      </c>
    </row>
    <row r="2" spans="1:7" x14ac:dyDescent="0.25">
      <c r="A2" s="1"/>
      <c r="B2" s="2">
        <v>2008</v>
      </c>
      <c r="C2" s="2">
        <v>2009</v>
      </c>
      <c r="D2" s="2">
        <v>2010</v>
      </c>
      <c r="E2" s="2">
        <v>2011</v>
      </c>
      <c r="F2" s="2">
        <v>2012</v>
      </c>
      <c r="G2" s="3">
        <v>2013</v>
      </c>
    </row>
    <row r="3" spans="1:7" x14ac:dyDescent="0.25">
      <c r="A3" s="4" t="s">
        <v>0</v>
      </c>
      <c r="B3" s="5">
        <v>472.8</v>
      </c>
      <c r="C3" s="5">
        <v>397.7</v>
      </c>
      <c r="D3" s="5">
        <v>433.6</v>
      </c>
      <c r="E3" s="5">
        <v>481.7</v>
      </c>
      <c r="F3" s="5">
        <v>532</v>
      </c>
      <c r="G3" s="6">
        <v>571.79999999999995</v>
      </c>
    </row>
    <row r="4" spans="1:7" x14ac:dyDescent="0.25">
      <c r="A4" s="4" t="s">
        <v>1</v>
      </c>
      <c r="B4" s="5">
        <v>483.2</v>
      </c>
      <c r="C4" s="5">
        <v>575.29999999999995</v>
      </c>
      <c r="D4" s="5">
        <v>545.1</v>
      </c>
      <c r="E4" s="5">
        <v>534.1</v>
      </c>
      <c r="F4" s="5">
        <v>537.1</v>
      </c>
      <c r="G4" s="6">
        <v>521.6</v>
      </c>
    </row>
    <row r="5" spans="1:7" x14ac:dyDescent="0.25">
      <c r="A5" s="7" t="s">
        <v>2</v>
      </c>
      <c r="B5" s="8">
        <f>B3-B4</f>
        <v>-10.399999999999977</v>
      </c>
      <c r="C5" s="8">
        <f t="shared" ref="C5:G5" si="0">C3-C4</f>
        <v>-177.59999999999997</v>
      </c>
      <c r="D5" s="8">
        <f t="shared" si="0"/>
        <v>-111.5</v>
      </c>
      <c r="E5" s="8">
        <f t="shared" si="0"/>
        <v>-52.400000000000034</v>
      </c>
      <c r="F5" s="8">
        <f t="shared" si="0"/>
        <v>-5.1000000000000227</v>
      </c>
      <c r="G5" s="9">
        <f t="shared" si="0"/>
        <v>50.199999999999932</v>
      </c>
    </row>
    <row r="6" spans="1:7" x14ac:dyDescent="0.25">
      <c r="A6" s="4"/>
      <c r="B6" s="5"/>
      <c r="C6" s="5"/>
      <c r="D6" s="5"/>
      <c r="E6" s="5"/>
      <c r="F6" s="5"/>
      <c r="G6" s="6"/>
    </row>
    <row r="7" spans="1:7" x14ac:dyDescent="0.25">
      <c r="A7" s="4" t="s">
        <v>3</v>
      </c>
      <c r="B7" s="5">
        <v>40.200000000000003</v>
      </c>
      <c r="C7" s="5">
        <v>22.6</v>
      </c>
      <c r="D7" s="5">
        <v>20.399999999999999</v>
      </c>
      <c r="E7" s="5">
        <v>17.3</v>
      </c>
      <c r="F7" s="5">
        <v>16</v>
      </c>
      <c r="G7" s="6">
        <v>17</v>
      </c>
    </row>
    <row r="8" spans="1:7" x14ac:dyDescent="0.25">
      <c r="A8" s="4" t="s">
        <v>4</v>
      </c>
      <c r="B8" s="5">
        <v>39.4</v>
      </c>
      <c r="C8" s="5">
        <v>83.5</v>
      </c>
      <c r="D8" s="5">
        <v>90</v>
      </c>
      <c r="E8" s="5">
        <v>97.3</v>
      </c>
      <c r="F8" s="5">
        <v>104.8</v>
      </c>
      <c r="G8" s="6">
        <v>90.1</v>
      </c>
    </row>
    <row r="9" spans="1:7" x14ac:dyDescent="0.25">
      <c r="A9" s="7" t="s">
        <v>5</v>
      </c>
      <c r="B9" s="8">
        <f>B7-B8</f>
        <v>0.80000000000000426</v>
      </c>
      <c r="C9" s="8">
        <f t="shared" ref="C9:G9" si="1">C7-C8</f>
        <v>-60.9</v>
      </c>
      <c r="D9" s="8">
        <f t="shared" si="1"/>
        <v>-69.599999999999994</v>
      </c>
      <c r="E9" s="8">
        <f t="shared" si="1"/>
        <v>-80</v>
      </c>
      <c r="F9" s="8">
        <f t="shared" si="1"/>
        <v>-88.8</v>
      </c>
      <c r="G9" s="9">
        <f t="shared" si="1"/>
        <v>-73.099999999999994</v>
      </c>
    </row>
    <row r="10" spans="1:7" x14ac:dyDescent="0.25">
      <c r="A10" s="4"/>
      <c r="B10" s="5"/>
      <c r="C10" s="5"/>
      <c r="D10" s="5"/>
      <c r="E10" s="5"/>
      <c r="F10" s="5"/>
      <c r="G10" s="6"/>
    </row>
    <row r="11" spans="1:7" x14ac:dyDescent="0.25">
      <c r="A11" s="4" t="s">
        <v>6</v>
      </c>
      <c r="B11" s="5">
        <v>432.5</v>
      </c>
      <c r="C11" s="5">
        <v>375.2</v>
      </c>
      <c r="D11" s="5">
        <v>413.2</v>
      </c>
      <c r="E11" s="5">
        <v>464.3</v>
      </c>
      <c r="F11" s="5">
        <v>515.9</v>
      </c>
      <c r="G11" s="6">
        <v>554.79999999999995</v>
      </c>
    </row>
    <row r="12" spans="1:7" x14ac:dyDescent="0.25">
      <c r="A12" s="10" t="s">
        <v>7</v>
      </c>
      <c r="B12" s="11">
        <v>443.8</v>
      </c>
      <c r="C12" s="11">
        <v>491.8</v>
      </c>
      <c r="D12" s="11">
        <v>455.1</v>
      </c>
      <c r="E12" s="11">
        <v>436.8</v>
      </c>
      <c r="F12" s="11">
        <v>432.3</v>
      </c>
      <c r="G12" s="12">
        <v>431.5</v>
      </c>
    </row>
    <row r="13" spans="1:7" ht="15.75" thickBot="1" x14ac:dyDescent="0.3">
      <c r="A13" s="13" t="s">
        <v>8</v>
      </c>
      <c r="B13" s="14">
        <f>B11-B12</f>
        <v>-11.300000000000011</v>
      </c>
      <c r="C13" s="14">
        <f t="shared" ref="C13:G13" si="2">C11-C12</f>
        <v>-116.60000000000002</v>
      </c>
      <c r="D13" s="14">
        <f t="shared" si="2"/>
        <v>-41.900000000000034</v>
      </c>
      <c r="E13" s="14">
        <f t="shared" si="2"/>
        <v>27.5</v>
      </c>
      <c r="F13" s="14">
        <f t="shared" si="2"/>
        <v>83.599999999999966</v>
      </c>
      <c r="G13" s="15">
        <f t="shared" si="2"/>
        <v>123.29999999999995</v>
      </c>
    </row>
    <row r="15" spans="1:7" ht="15.75" thickBot="1" x14ac:dyDescent="0.3"/>
    <row r="16" spans="1:7" ht="30" x14ac:dyDescent="0.25">
      <c r="A16" s="45"/>
      <c r="B16" s="46" t="s">
        <v>10</v>
      </c>
      <c r="C16" s="46" t="s">
        <v>32</v>
      </c>
      <c r="D16" s="47" t="s">
        <v>12</v>
      </c>
      <c r="E16" s="48" t="s">
        <v>16</v>
      </c>
    </row>
    <row r="17" spans="1:5" x14ac:dyDescent="0.25">
      <c r="A17" s="49">
        <v>2009</v>
      </c>
      <c r="B17" s="50">
        <v>-177.59999999999997</v>
      </c>
      <c r="C17" s="50">
        <v>-139.30000000000001</v>
      </c>
      <c r="D17" s="50"/>
      <c r="E17" s="51"/>
    </row>
    <row r="18" spans="1:5" x14ac:dyDescent="0.25">
      <c r="A18" s="49">
        <v>2010</v>
      </c>
      <c r="B18" s="50">
        <v>-111.5</v>
      </c>
      <c r="C18" s="50">
        <v>-123.3</v>
      </c>
      <c r="D18" s="50"/>
      <c r="E18" s="51"/>
    </row>
    <row r="19" spans="1:5" x14ac:dyDescent="0.25">
      <c r="A19" s="49">
        <v>2011</v>
      </c>
      <c r="B19" s="50">
        <v>-52.5</v>
      </c>
      <c r="C19" s="50">
        <v>-89.4</v>
      </c>
      <c r="D19" s="50"/>
      <c r="E19" s="51">
        <v>-42.1</v>
      </c>
    </row>
    <row r="20" spans="1:5" x14ac:dyDescent="0.25">
      <c r="A20" s="52">
        <v>2012</v>
      </c>
      <c r="B20" s="53">
        <v>-5.1000000000000227</v>
      </c>
      <c r="C20" s="50"/>
      <c r="D20" s="50">
        <v>-25.8</v>
      </c>
      <c r="E20" s="51">
        <v>-17.7</v>
      </c>
    </row>
    <row r="21" spans="1:5" x14ac:dyDescent="0.25">
      <c r="A21" s="49">
        <v>2013</v>
      </c>
      <c r="B21" s="50">
        <v>50.1</v>
      </c>
      <c r="C21" s="50"/>
      <c r="D21" s="50">
        <v>-2.8</v>
      </c>
      <c r="E21" s="51">
        <v>-1.3</v>
      </c>
    </row>
    <row r="22" spans="1:5" x14ac:dyDescent="0.25">
      <c r="A22" s="49">
        <v>2014</v>
      </c>
      <c r="B22" s="50"/>
      <c r="C22" s="50"/>
      <c r="D22" s="50">
        <v>17.8</v>
      </c>
      <c r="E22" s="51">
        <v>17.399999999999999</v>
      </c>
    </row>
    <row r="23" spans="1:5" ht="15.75" thickBot="1" x14ac:dyDescent="0.3">
      <c r="A23" s="54">
        <v>2015</v>
      </c>
      <c r="B23" s="55"/>
      <c r="C23" s="55"/>
      <c r="D23" s="55">
        <v>37.799999999999997</v>
      </c>
      <c r="E23" s="56">
        <v>31.9</v>
      </c>
    </row>
    <row r="25" spans="1:5" ht="15.75" thickBot="1" x14ac:dyDescent="0.3"/>
    <row r="26" spans="1:5" ht="30" x14ac:dyDescent="0.25">
      <c r="A26" s="45"/>
      <c r="B26" s="46" t="s">
        <v>11</v>
      </c>
      <c r="C26" s="46" t="s">
        <v>32</v>
      </c>
      <c r="D26" s="46" t="s">
        <v>12</v>
      </c>
      <c r="E26" s="48" t="s">
        <v>16</v>
      </c>
    </row>
    <row r="27" spans="1:5" x14ac:dyDescent="0.25">
      <c r="A27" s="49">
        <v>2009</v>
      </c>
      <c r="B27" s="50">
        <v>-116.60000000000002</v>
      </c>
      <c r="C27" s="50">
        <v>-99</v>
      </c>
      <c r="D27" s="50"/>
      <c r="E27" s="51"/>
    </row>
    <row r="28" spans="1:5" x14ac:dyDescent="0.25">
      <c r="A28" s="49">
        <v>2010</v>
      </c>
      <c r="B28" s="50">
        <v>-41.900000000000034</v>
      </c>
      <c r="C28" s="50">
        <v>-84.4</v>
      </c>
      <c r="D28" s="50"/>
      <c r="E28" s="51"/>
    </row>
    <row r="29" spans="1:5" x14ac:dyDescent="0.25">
      <c r="A29" s="49">
        <v>2011</v>
      </c>
      <c r="B29" s="50">
        <v>27.5</v>
      </c>
      <c r="C29" s="50">
        <v>-43.2</v>
      </c>
      <c r="D29" s="50"/>
      <c r="E29" s="51">
        <v>3.7</v>
      </c>
    </row>
    <row r="30" spans="1:5" x14ac:dyDescent="0.25">
      <c r="A30" s="52">
        <v>2012</v>
      </c>
      <c r="B30" s="53">
        <v>83.7</v>
      </c>
      <c r="C30" s="50"/>
      <c r="D30" s="50">
        <v>31.8</v>
      </c>
      <c r="E30" s="51">
        <v>39.6</v>
      </c>
    </row>
    <row r="31" spans="1:5" x14ac:dyDescent="0.25">
      <c r="A31" s="49">
        <v>2013</v>
      </c>
      <c r="B31" s="50">
        <v>123.29999999999995</v>
      </c>
      <c r="C31" s="50"/>
      <c r="D31" s="50">
        <v>60.4</v>
      </c>
      <c r="E31" s="51">
        <v>57.5</v>
      </c>
    </row>
    <row r="32" spans="1:5" x14ac:dyDescent="0.25">
      <c r="A32" s="49">
        <v>2014</v>
      </c>
      <c r="B32" s="50"/>
      <c r="C32" s="50"/>
      <c r="D32" s="50">
        <v>82.9</v>
      </c>
      <c r="E32" s="51">
        <v>77.7</v>
      </c>
    </row>
    <row r="33" spans="1:5" ht="15.75" thickBot="1" x14ac:dyDescent="0.3">
      <c r="A33" s="54">
        <v>2015</v>
      </c>
      <c r="B33" s="55"/>
      <c r="C33" s="55"/>
      <c r="D33" s="55">
        <v>104.4</v>
      </c>
      <c r="E33" s="56">
        <v>95.2</v>
      </c>
    </row>
    <row r="35" spans="1:5" ht="15.75" thickBot="1" x14ac:dyDescent="0.3"/>
    <row r="36" spans="1:5" x14ac:dyDescent="0.25">
      <c r="A36" s="17"/>
      <c r="B36" s="18" t="s">
        <v>28</v>
      </c>
      <c r="C36" s="18" t="s">
        <v>13</v>
      </c>
      <c r="D36" s="19" t="s">
        <v>12</v>
      </c>
    </row>
    <row r="37" spans="1:5" x14ac:dyDescent="0.25">
      <c r="A37" s="20" t="s">
        <v>14</v>
      </c>
      <c r="B37" s="16">
        <v>123.3</v>
      </c>
      <c r="C37" s="16">
        <v>57.5</v>
      </c>
      <c r="D37" s="21">
        <v>60.4</v>
      </c>
    </row>
    <row r="38" spans="1:5" ht="15.75" thickBot="1" x14ac:dyDescent="0.3">
      <c r="A38" s="22" t="s">
        <v>15</v>
      </c>
      <c r="B38" s="23">
        <v>50.2</v>
      </c>
      <c r="C38" s="23">
        <v>-1.3</v>
      </c>
      <c r="D38" s="24">
        <v>-2.8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workbookViewId="0">
      <selection activeCell="A14" sqref="A14"/>
    </sheetView>
  </sheetViews>
  <sheetFormatPr defaultRowHeight="15" x14ac:dyDescent="0.25"/>
  <cols>
    <col min="1" max="1" width="32.140625" style="26" customWidth="1"/>
    <col min="2" max="9" width="9.140625" style="26"/>
    <col min="10" max="10" width="11.140625" style="26" bestFit="1" customWidth="1"/>
    <col min="11" max="16384" width="9.140625" style="26"/>
  </cols>
  <sheetData>
    <row r="1" spans="1:16" x14ac:dyDescent="0.25">
      <c r="A1" s="25" t="s">
        <v>17</v>
      </c>
    </row>
    <row r="2" spans="1:16" x14ac:dyDescent="0.25">
      <c r="A2" s="25"/>
      <c r="B2" s="26">
        <v>2011</v>
      </c>
      <c r="C2" s="26">
        <v>2012</v>
      </c>
      <c r="D2" s="26">
        <v>2013</v>
      </c>
      <c r="E2" s="26">
        <v>2014</v>
      </c>
      <c r="F2" s="26">
        <v>2015</v>
      </c>
      <c r="G2" s="26">
        <v>2016</v>
      </c>
      <c r="H2" s="26">
        <v>2017</v>
      </c>
      <c r="I2" s="26">
        <v>2018</v>
      </c>
      <c r="J2" s="26">
        <v>2019</v>
      </c>
      <c r="K2" s="26">
        <v>2020</v>
      </c>
      <c r="L2" s="26">
        <v>2021</v>
      </c>
      <c r="M2" s="26">
        <v>2022</v>
      </c>
      <c r="N2" s="26">
        <v>2023</v>
      </c>
      <c r="O2" s="26">
        <v>2024</v>
      </c>
      <c r="P2" s="26">
        <v>2025</v>
      </c>
    </row>
    <row r="3" spans="1:16" x14ac:dyDescent="0.25">
      <c r="A3" s="27" t="s">
        <v>29</v>
      </c>
      <c r="B3" s="28">
        <v>1049408</v>
      </c>
      <c r="C3" s="28">
        <f>B3+C12+C13</f>
        <v>897307.47823999997</v>
      </c>
      <c r="D3" s="28">
        <f t="shared" ref="D3:P3" si="0">C3+D12+D13</f>
        <v>757637.40763138072</v>
      </c>
      <c r="E3" s="28">
        <f t="shared" si="0"/>
        <v>507684.18384070718</v>
      </c>
      <c r="F3" s="28">
        <f t="shared" si="0"/>
        <v>300593.58688897756</v>
      </c>
      <c r="G3" s="28">
        <f t="shared" si="0"/>
        <v>-19006.814548958442</v>
      </c>
      <c r="H3" s="28">
        <f t="shared" si="0"/>
        <v>-42192.478548958446</v>
      </c>
      <c r="I3" s="28">
        <f t="shared" si="0"/>
        <v>-65378.142548958444</v>
      </c>
      <c r="J3" s="28">
        <f t="shared" si="0"/>
        <v>-120096.57021617604</v>
      </c>
      <c r="K3" s="28">
        <f t="shared" si="0"/>
        <v>-172918.97961200963</v>
      </c>
      <c r="L3" s="28">
        <f t="shared" si="0"/>
        <v>-225741.38488804962</v>
      </c>
      <c r="M3" s="28">
        <f t="shared" si="0"/>
        <v>-370798.74988441286</v>
      </c>
      <c r="N3" s="28">
        <f t="shared" si="0"/>
        <v>-393984.41388441285</v>
      </c>
      <c r="O3" s="28">
        <f t="shared" si="0"/>
        <v>-417170.07788441284</v>
      </c>
      <c r="P3" s="28">
        <f t="shared" si="0"/>
        <v>-438762.90988441283</v>
      </c>
    </row>
    <row r="4" spans="1:16" x14ac:dyDescent="0.25">
      <c r="A4" s="29" t="s">
        <v>18</v>
      </c>
      <c r="B4" s="28"/>
      <c r="C4" s="28">
        <v>-23000</v>
      </c>
      <c r="D4" s="28">
        <v>-16000</v>
      </c>
      <c r="E4" s="28">
        <v>-19000</v>
      </c>
      <c r="F4" s="28">
        <v>-30000</v>
      </c>
      <c r="G4" s="28">
        <v>-31000</v>
      </c>
      <c r="H4" s="28"/>
      <c r="I4" s="28"/>
      <c r="J4" s="28"/>
      <c r="K4" s="28"/>
      <c r="L4" s="28"/>
      <c r="M4" s="28"/>
      <c r="N4" s="28"/>
      <c r="O4" s="28"/>
      <c r="P4" s="30"/>
    </row>
    <row r="5" spans="1:16" ht="30" x14ac:dyDescent="0.25">
      <c r="A5" s="29" t="s">
        <v>19</v>
      </c>
      <c r="B5" s="28"/>
      <c r="C5" s="28">
        <v>-11000</v>
      </c>
      <c r="D5" s="28">
        <v>-10000</v>
      </c>
      <c r="E5" s="28">
        <v>-4000</v>
      </c>
      <c r="F5" s="28">
        <v>-4000</v>
      </c>
      <c r="G5" s="28">
        <v>-2000</v>
      </c>
      <c r="H5" s="28"/>
      <c r="I5" s="28"/>
      <c r="J5" s="28"/>
      <c r="K5" s="28"/>
      <c r="L5" s="28"/>
      <c r="M5" s="28"/>
      <c r="N5" s="28"/>
      <c r="O5" s="28"/>
      <c r="P5" s="30"/>
    </row>
    <row r="6" spans="1:16" x14ac:dyDescent="0.25">
      <c r="A6" s="29" t="s">
        <v>20</v>
      </c>
      <c r="B6" s="28"/>
      <c r="C6" s="28">
        <v>-11000</v>
      </c>
      <c r="D6" s="28">
        <v>-23000</v>
      </c>
      <c r="E6" s="28">
        <v>-17000</v>
      </c>
      <c r="F6" s="28">
        <v>-15000</v>
      </c>
      <c r="G6" s="28">
        <v>-10000</v>
      </c>
      <c r="H6" s="28"/>
      <c r="I6" s="28"/>
      <c r="J6" s="28"/>
      <c r="K6" s="28"/>
      <c r="L6" s="28"/>
      <c r="M6" s="28"/>
      <c r="N6" s="28"/>
      <c r="O6" s="28"/>
      <c r="P6" s="30"/>
    </row>
    <row r="7" spans="1:16" ht="30" x14ac:dyDescent="0.25">
      <c r="A7" s="29" t="s">
        <v>21</v>
      </c>
      <c r="B7" s="28"/>
      <c r="C7" s="28">
        <v>-43000</v>
      </c>
      <c r="D7" s="28">
        <v>-28000</v>
      </c>
      <c r="E7" s="28">
        <v>-25000</v>
      </c>
      <c r="F7" s="28">
        <v>-20000</v>
      </c>
      <c r="G7" s="28">
        <v>-18000</v>
      </c>
      <c r="H7" s="28"/>
      <c r="I7" s="28"/>
      <c r="J7" s="28"/>
      <c r="K7" s="28"/>
      <c r="L7" s="28"/>
      <c r="M7" s="28"/>
      <c r="N7" s="28"/>
      <c r="O7" s="28"/>
      <c r="P7" s="30"/>
    </row>
    <row r="8" spans="1:16" ht="30" x14ac:dyDescent="0.25">
      <c r="A8" s="29" t="s">
        <v>22</v>
      </c>
      <c r="B8" s="28"/>
      <c r="C8" s="28">
        <v>-33000</v>
      </c>
      <c r="D8" s="28">
        <v>-39000</v>
      </c>
      <c r="E8" s="28">
        <v>-112000</v>
      </c>
      <c r="F8" s="28">
        <v>-110000</v>
      </c>
      <c r="G8" s="28">
        <v>-105000</v>
      </c>
      <c r="H8" s="28"/>
      <c r="I8" s="28"/>
      <c r="J8" s="28"/>
      <c r="K8" s="28"/>
      <c r="L8" s="28"/>
      <c r="M8" s="28"/>
      <c r="N8" s="28"/>
      <c r="O8" s="28"/>
      <c r="P8" s="30"/>
    </row>
    <row r="9" spans="1:16" x14ac:dyDescent="0.25">
      <c r="A9" s="31" t="s">
        <v>23</v>
      </c>
      <c r="B9" s="32"/>
      <c r="C9" s="33">
        <v>-7300.4799999999987</v>
      </c>
      <c r="D9" s="34">
        <v>-4977.6000000000004</v>
      </c>
      <c r="E9" s="33">
        <v>-4977.6000000000004</v>
      </c>
      <c r="F9" s="33">
        <v>-4081.6319999999996</v>
      </c>
      <c r="G9" s="33">
        <v>-128185.664</v>
      </c>
      <c r="H9" s="33">
        <v>-3185.6639999999993</v>
      </c>
      <c r="I9" s="33">
        <v>-3185.6639999999993</v>
      </c>
      <c r="J9" s="33">
        <v>-3185.6639999999993</v>
      </c>
      <c r="K9" s="33">
        <v>-3185.6639999999993</v>
      </c>
      <c r="L9" s="33">
        <v>-3185.6639999999993</v>
      </c>
      <c r="M9" s="35">
        <f>-3185.664-120000</f>
        <v>-123185.664</v>
      </c>
      <c r="N9" s="33">
        <v>-3185.6639999999993</v>
      </c>
      <c r="O9" s="33">
        <v>-3185.6639999999993</v>
      </c>
      <c r="P9" s="33">
        <v>-1592.8319999999997</v>
      </c>
    </row>
    <row r="10" spans="1:16" x14ac:dyDescent="0.25">
      <c r="A10" s="31" t="s">
        <v>24</v>
      </c>
      <c r="B10" s="32"/>
      <c r="C10" s="33">
        <v>0</v>
      </c>
      <c r="D10" s="34">
        <v>-2231.4706086191995</v>
      </c>
      <c r="E10" s="33">
        <v>-2231.4706086191995</v>
      </c>
      <c r="F10" s="33">
        <v>-4008.9649517295993</v>
      </c>
      <c r="G10" s="35">
        <v>0</v>
      </c>
      <c r="H10" s="35">
        <v>0</v>
      </c>
      <c r="I10" s="35">
        <v>0</v>
      </c>
      <c r="J10" s="33">
        <v>-31532.763667217609</v>
      </c>
      <c r="K10" s="33">
        <v>-29636.745395833597</v>
      </c>
      <c r="L10" s="33">
        <v>-29636.741276039997</v>
      </c>
      <c r="M10" s="33">
        <v>-1871.7009963631999</v>
      </c>
      <c r="N10" s="33">
        <v>0</v>
      </c>
      <c r="O10" s="33">
        <v>0</v>
      </c>
      <c r="P10" s="33">
        <v>0</v>
      </c>
    </row>
    <row r="11" spans="1:16" x14ac:dyDescent="0.25">
      <c r="A11" s="31" t="s">
        <v>25</v>
      </c>
      <c r="B11" s="32"/>
      <c r="C11" s="33">
        <v>-27286.041759999996</v>
      </c>
      <c r="D11" s="34">
        <v>0</v>
      </c>
      <c r="E11" s="33">
        <v>-24983.153182054397</v>
      </c>
      <c r="F11" s="33">
        <v>0</v>
      </c>
      <c r="G11" s="33">
        <v>-5414.7374379359999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</row>
    <row r="12" spans="1:16" x14ac:dyDescent="0.25">
      <c r="A12" s="36" t="s">
        <v>30</v>
      </c>
      <c r="B12" s="36"/>
      <c r="C12" s="37">
        <f>SUM(C4:C11)</f>
        <v>-155586.52176</v>
      </c>
      <c r="D12" s="37">
        <f t="shared" ref="D12:P12" si="1">SUM(D4:D11)</f>
        <v>-123209.07060861921</v>
      </c>
      <c r="E12" s="37">
        <f t="shared" si="1"/>
        <v>-209192.2237906736</v>
      </c>
      <c r="F12" s="37">
        <f t="shared" si="1"/>
        <v>-187090.59695172962</v>
      </c>
      <c r="G12" s="37">
        <f t="shared" si="1"/>
        <v>-299600.401437936</v>
      </c>
      <c r="H12" s="37">
        <f t="shared" si="1"/>
        <v>-3185.6639999999993</v>
      </c>
      <c r="I12" s="37">
        <f t="shared" si="1"/>
        <v>-3185.6639999999993</v>
      </c>
      <c r="J12" s="37">
        <f t="shared" si="1"/>
        <v>-34718.427667217606</v>
      </c>
      <c r="K12" s="37">
        <f t="shared" si="1"/>
        <v>-32822.409395833594</v>
      </c>
      <c r="L12" s="37">
        <f t="shared" si="1"/>
        <v>-32822.405276039994</v>
      </c>
      <c r="M12" s="37">
        <f t="shared" si="1"/>
        <v>-125057.36499636321</v>
      </c>
      <c r="N12" s="37">
        <f t="shared" si="1"/>
        <v>-3185.6639999999993</v>
      </c>
      <c r="O12" s="37">
        <f t="shared" si="1"/>
        <v>-3185.6639999999993</v>
      </c>
      <c r="P12" s="37">
        <f t="shared" si="1"/>
        <v>-1592.8319999999997</v>
      </c>
    </row>
    <row r="13" spans="1:16" x14ac:dyDescent="0.25">
      <c r="A13" s="27" t="s">
        <v>31</v>
      </c>
      <c r="B13" s="28"/>
      <c r="C13" s="28">
        <f>0.002*1743000</f>
        <v>3486</v>
      </c>
      <c r="D13" s="28">
        <f>-0.009*1829000</f>
        <v>-16461</v>
      </c>
      <c r="E13" s="28">
        <f>-0.021*1941000</f>
        <v>-40761</v>
      </c>
      <c r="F13" s="28">
        <v>-20000</v>
      </c>
      <c r="G13" s="28">
        <f>F13</f>
        <v>-20000</v>
      </c>
      <c r="H13" s="28">
        <f t="shared" ref="H13:P13" si="2">G13</f>
        <v>-20000</v>
      </c>
      <c r="I13" s="28">
        <f t="shared" si="2"/>
        <v>-20000</v>
      </c>
      <c r="J13" s="28">
        <f t="shared" si="2"/>
        <v>-20000</v>
      </c>
      <c r="K13" s="28">
        <f t="shared" si="2"/>
        <v>-20000</v>
      </c>
      <c r="L13" s="28">
        <f t="shared" si="2"/>
        <v>-20000</v>
      </c>
      <c r="M13" s="28">
        <f t="shared" si="2"/>
        <v>-20000</v>
      </c>
      <c r="N13" s="28">
        <f t="shared" si="2"/>
        <v>-20000</v>
      </c>
      <c r="O13" s="28">
        <f t="shared" si="2"/>
        <v>-20000</v>
      </c>
      <c r="P13" s="28">
        <f t="shared" si="2"/>
        <v>-20000</v>
      </c>
    </row>
    <row r="14" spans="1:16" x14ac:dyDescent="0.25">
      <c r="B14" s="38"/>
      <c r="C14" s="39"/>
      <c r="D14" s="39"/>
      <c r="E14" s="39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</row>
    <row r="15" spans="1:16" x14ac:dyDescent="0.25"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</row>
    <row r="16" spans="1:16" x14ac:dyDescent="0.25">
      <c r="C16" s="39">
        <v>2.8000000000000001E-2</v>
      </c>
      <c r="D16" s="39">
        <v>2.7E-2</v>
      </c>
      <c r="E16" s="39">
        <v>2.8000000000000001E-2</v>
      </c>
      <c r="F16" s="39">
        <v>2.8000000000000001E-2</v>
      </c>
      <c r="G16" s="39">
        <v>2.9000000000000001E-2</v>
      </c>
      <c r="H16" s="39">
        <v>2.7E-2</v>
      </c>
      <c r="I16" s="38"/>
      <c r="J16" s="38"/>
      <c r="K16" s="38"/>
      <c r="L16" s="38"/>
      <c r="M16" s="38"/>
      <c r="N16" s="38"/>
      <c r="O16" s="38"/>
      <c r="P16" s="38"/>
    </row>
    <row r="17" spans="1:10" x14ac:dyDescent="0.25">
      <c r="A17" s="26" t="s">
        <v>26</v>
      </c>
      <c r="B17" s="26">
        <v>1630150</v>
      </c>
      <c r="C17" s="26">
        <f>B17*(1+C16)</f>
        <v>1675794.2</v>
      </c>
      <c r="D17" s="26">
        <f t="shared" ref="D17:H17" si="3">C17*(1+D16)</f>
        <v>1721040.6433999997</v>
      </c>
      <c r="E17" s="26">
        <f t="shared" si="3"/>
        <v>1769229.7814151999</v>
      </c>
      <c r="F17" s="26">
        <f t="shared" si="3"/>
        <v>1818768.2152948256</v>
      </c>
      <c r="G17" s="26">
        <f t="shared" si="3"/>
        <v>1871512.4935383755</v>
      </c>
      <c r="H17" s="26">
        <f t="shared" si="3"/>
        <v>1922043.3308639114</v>
      </c>
    </row>
    <row r="18" spans="1:10" x14ac:dyDescent="0.25">
      <c r="A18" s="26" t="s">
        <v>27</v>
      </c>
      <c r="B18" s="40"/>
      <c r="C18" s="40"/>
      <c r="D18" s="40"/>
      <c r="E18" s="41"/>
      <c r="F18" s="40"/>
      <c r="G18" s="40"/>
      <c r="H18" s="40"/>
    </row>
    <row r="19" spans="1:10" x14ac:dyDescent="0.25">
      <c r="C19" s="38"/>
      <c r="D19" s="38"/>
      <c r="E19" s="38"/>
      <c r="F19" s="38"/>
      <c r="G19" s="38"/>
      <c r="H19" s="38"/>
    </row>
    <row r="24" spans="1:10" x14ac:dyDescent="0.25">
      <c r="B24" s="42"/>
    </row>
    <row r="25" spans="1:10" x14ac:dyDescent="0.25">
      <c r="J25" s="38"/>
    </row>
    <row r="26" spans="1:10" x14ac:dyDescent="0.25">
      <c r="C26" s="39"/>
      <c r="D26" s="39"/>
      <c r="E26" s="39"/>
      <c r="F26" s="39"/>
      <c r="G26" s="43"/>
      <c r="H26" s="43"/>
    </row>
    <row r="27" spans="1:10" x14ac:dyDescent="0.25">
      <c r="C27" s="39"/>
      <c r="D27" s="39"/>
      <c r="E27" s="39"/>
      <c r="F27" s="39"/>
      <c r="G27" s="43"/>
      <c r="H27" s="43"/>
    </row>
    <row r="28" spans="1:10" x14ac:dyDescent="0.25">
      <c r="C28" s="39"/>
      <c r="D28" s="39"/>
      <c r="E28" s="39"/>
      <c r="F28" s="39"/>
      <c r="G28" s="43"/>
      <c r="H28" s="43"/>
    </row>
    <row r="30" spans="1:10" x14ac:dyDescent="0.25">
      <c r="C30" s="44"/>
      <c r="D30" s="44"/>
      <c r="E30" s="44"/>
      <c r="F30" s="44"/>
    </row>
    <row r="31" spans="1:10" x14ac:dyDescent="0.25">
      <c r="C31" s="44"/>
      <c r="D31" s="44"/>
      <c r="E31" s="44"/>
      <c r="F31" s="44"/>
    </row>
    <row r="32" spans="1:10" x14ac:dyDescent="0.25">
      <c r="C32" s="44"/>
      <c r="D32" s="44"/>
      <c r="E32" s="44"/>
      <c r="F32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4</vt:i4>
      </vt:variant>
    </vt:vector>
  </HeadingPairs>
  <TitlesOfParts>
    <vt:vector size="6" baseType="lpstr">
      <vt:lpstr>Gögn1</vt:lpstr>
      <vt:lpstr>Gögn2</vt:lpstr>
      <vt:lpstr>Heildarjöfnuður</vt:lpstr>
      <vt:lpstr>Frumjöfnuður</vt:lpstr>
      <vt:lpstr>2013</vt:lpstr>
      <vt:lpstr>Endurgreiðsluferill</vt:lpstr>
    </vt:vector>
  </TitlesOfParts>
  <Company>Háskólinn í Reykjavík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Viðar Ingason</dc:creator>
  <cp:lastModifiedBy>Ragnar Þorvarðarson</cp:lastModifiedBy>
  <cp:lastPrinted>2012-09-21T09:29:11Z</cp:lastPrinted>
  <dcterms:created xsi:type="dcterms:W3CDTF">2012-09-12T10:31:37Z</dcterms:created>
  <dcterms:modified xsi:type="dcterms:W3CDTF">2012-09-25T13:34:20Z</dcterms:modified>
</cp:coreProperties>
</file>